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816" yWindow="96" windowWidth="9696" windowHeight="7236" activeTab="1"/>
  </bookViews>
  <sheets>
    <sheet name="成績總表" sheetId="1" r:id="rId1"/>
    <sheet name="個人成績查詢" sheetId="5" r:id="rId2"/>
  </sheets>
  <calcPr calcId="145621"/>
</workbook>
</file>

<file path=xl/calcChain.xml><?xml version="1.0" encoding="utf-8"?>
<calcChain xmlns="http://schemas.openxmlformats.org/spreadsheetml/2006/main">
  <c r="G5" i="5" l="1"/>
  <c r="F5" i="5"/>
  <c r="E5" i="5"/>
  <c r="D5" i="5"/>
  <c r="C5" i="5"/>
  <c r="B5" i="5"/>
  <c r="I3" i="5"/>
  <c r="H2" i="5"/>
  <c r="J2" i="1"/>
  <c r="D20" i="1"/>
  <c r="E20" i="1"/>
  <c r="F20" i="1"/>
  <c r="G20" i="1"/>
  <c r="D21" i="1"/>
  <c r="E21" i="1"/>
  <c r="F21" i="1"/>
  <c r="G21" i="1"/>
  <c r="D22" i="1"/>
  <c r="E22" i="1"/>
  <c r="F22" i="1"/>
  <c r="G22" i="1"/>
  <c r="D23" i="1"/>
  <c r="E23" i="1"/>
  <c r="F23" i="1"/>
  <c r="G23" i="1"/>
  <c r="D24" i="1"/>
  <c r="E24" i="1"/>
  <c r="F24" i="1"/>
  <c r="G24" i="1"/>
  <c r="C24" i="1"/>
  <c r="C23" i="1"/>
  <c r="C22" i="1"/>
  <c r="C21" i="1"/>
  <c r="C20" i="1"/>
  <c r="H5" i="1"/>
  <c r="I5" i="1"/>
  <c r="J5" i="1" s="1"/>
  <c r="H6" i="1"/>
  <c r="I6" i="1"/>
  <c r="J6" i="1" s="1"/>
  <c r="H7" i="1"/>
  <c r="I7" i="1"/>
  <c r="J7" i="1" s="1"/>
  <c r="H8" i="1"/>
  <c r="I8" i="1"/>
  <c r="J8" i="1" s="1"/>
  <c r="H9" i="1"/>
  <c r="I9" i="1"/>
  <c r="J9" i="1" s="1"/>
  <c r="H10" i="1"/>
  <c r="I10" i="1"/>
  <c r="J10" i="1" s="1"/>
  <c r="H11" i="1"/>
  <c r="I11" i="1"/>
  <c r="J11" i="1" s="1"/>
  <c r="H12" i="1"/>
  <c r="I12" i="1"/>
  <c r="J12" i="1" s="1"/>
  <c r="H13" i="1"/>
  <c r="I13" i="1"/>
  <c r="J13" i="1" s="1"/>
  <c r="H14" i="1"/>
  <c r="I14" i="1"/>
  <c r="J14" i="1" s="1"/>
  <c r="H15" i="1"/>
  <c r="I15" i="1"/>
  <c r="J15" i="1" s="1"/>
  <c r="I5" i="5" s="1"/>
  <c r="H16" i="1"/>
  <c r="I16" i="1"/>
  <c r="J16" i="1" s="1"/>
  <c r="H17" i="1"/>
  <c r="I17" i="1"/>
  <c r="J17" i="1" s="1"/>
  <c r="H18" i="1"/>
  <c r="I18" i="1"/>
  <c r="J18" i="1" s="1"/>
  <c r="K5" i="1"/>
  <c r="K6" i="1"/>
  <c r="K7" i="1"/>
  <c r="K8" i="1"/>
  <c r="K9" i="1"/>
  <c r="K10" i="1"/>
  <c r="K11" i="1"/>
  <c r="K12" i="1"/>
  <c r="K13" i="1"/>
  <c r="K14" i="1"/>
  <c r="K15" i="1"/>
  <c r="H7" i="5" s="1"/>
  <c r="K16" i="1"/>
  <c r="K17" i="1"/>
  <c r="K18" i="1"/>
  <c r="K4" i="1"/>
  <c r="J4" i="1"/>
  <c r="I4" i="1"/>
  <c r="H4" i="1"/>
  <c r="H5" i="5" l="1"/>
</calcChain>
</file>

<file path=xl/sharedStrings.xml><?xml version="1.0" encoding="utf-8"?>
<sst xmlns="http://schemas.openxmlformats.org/spreadsheetml/2006/main" count="52" uniqueCount="51">
  <si>
    <t>家長簽名：</t>
    <phoneticPr fontId="1" type="noConversion"/>
  </si>
  <si>
    <t>不及格人數</t>
    <phoneticPr fontId="1" type="noConversion"/>
  </si>
  <si>
    <t>各科最高分</t>
    <phoneticPr fontId="1" type="noConversion"/>
  </si>
  <si>
    <t>各科最低分</t>
    <phoneticPr fontId="1" type="noConversion"/>
  </si>
  <si>
    <t>各科平均分數</t>
    <phoneticPr fontId="1" type="noConversion"/>
  </si>
  <si>
    <t>學號</t>
    <phoneticPr fontId="1" type="noConversion"/>
  </si>
  <si>
    <t>姓名</t>
    <phoneticPr fontId="1" type="noConversion"/>
  </si>
  <si>
    <t>國文</t>
    <phoneticPr fontId="1" type="noConversion"/>
  </si>
  <si>
    <t>英文</t>
    <phoneticPr fontId="1" type="noConversion"/>
  </si>
  <si>
    <t>數學</t>
    <phoneticPr fontId="1" type="noConversion"/>
  </si>
  <si>
    <t>地理</t>
    <phoneticPr fontId="1" type="noConversion"/>
  </si>
  <si>
    <t>歷史</t>
    <phoneticPr fontId="1" type="noConversion"/>
  </si>
  <si>
    <t>總分</t>
    <phoneticPr fontId="1" type="noConversion"/>
  </si>
  <si>
    <t>平均分數</t>
    <phoneticPr fontId="1" type="noConversion"/>
  </si>
  <si>
    <t>名次</t>
    <phoneticPr fontId="1" type="noConversion"/>
  </si>
  <si>
    <t>黃明慶</t>
    <phoneticPr fontId="1" type="noConversion"/>
  </si>
  <si>
    <t>蕭雅芳</t>
    <phoneticPr fontId="1" type="noConversion"/>
  </si>
  <si>
    <t>張育酩</t>
    <phoneticPr fontId="1" type="noConversion"/>
  </si>
  <si>
    <t>吳玆穎</t>
    <phoneticPr fontId="1" type="noConversion"/>
  </si>
  <si>
    <t>周李民</t>
    <phoneticPr fontId="1" type="noConversion"/>
  </si>
  <si>
    <t>簡佩儀</t>
    <phoneticPr fontId="1" type="noConversion"/>
  </si>
  <si>
    <t>鍾刃群</t>
    <phoneticPr fontId="1" type="noConversion"/>
  </si>
  <si>
    <t>林鳳宜</t>
    <phoneticPr fontId="1" type="noConversion"/>
  </si>
  <si>
    <t>李育如</t>
    <phoneticPr fontId="1" type="noConversion"/>
  </si>
  <si>
    <t>林淳瑜</t>
    <phoneticPr fontId="1" type="noConversion"/>
  </si>
  <si>
    <t>陳佑端</t>
    <phoneticPr fontId="1" type="noConversion"/>
  </si>
  <si>
    <t>廖瑋政</t>
    <phoneticPr fontId="1" type="noConversion"/>
  </si>
  <si>
    <t>陳軒羽</t>
    <phoneticPr fontId="1" type="noConversion"/>
  </si>
  <si>
    <t>何宜玄</t>
    <phoneticPr fontId="1" type="noConversion"/>
  </si>
  <si>
    <t>應考總人數</t>
    <phoneticPr fontId="1" type="noConversion"/>
  </si>
  <si>
    <t>列印日期：</t>
    <phoneticPr fontId="1" type="noConversion"/>
  </si>
  <si>
    <t>班級：</t>
    <phoneticPr fontId="1" type="noConversion"/>
  </si>
  <si>
    <t>學號：</t>
    <phoneticPr fontId="1" type="noConversion"/>
  </si>
  <si>
    <t>姓名：</t>
    <phoneticPr fontId="1" type="noConversion"/>
  </si>
  <si>
    <t>科目</t>
    <phoneticPr fontId="1" type="noConversion"/>
  </si>
  <si>
    <t>國文</t>
    <phoneticPr fontId="1" type="noConversion"/>
  </si>
  <si>
    <t>英文</t>
    <phoneticPr fontId="1" type="noConversion"/>
  </si>
  <si>
    <t>數學</t>
    <phoneticPr fontId="1" type="noConversion"/>
  </si>
  <si>
    <t>地理</t>
    <phoneticPr fontId="1" type="noConversion"/>
  </si>
  <si>
    <t>歷史</t>
    <phoneticPr fontId="1" type="noConversion"/>
  </si>
  <si>
    <t>總分</t>
    <phoneticPr fontId="1" type="noConversion"/>
  </si>
  <si>
    <t>平均</t>
    <phoneticPr fontId="1" type="noConversion"/>
  </si>
  <si>
    <t>名次</t>
    <phoneticPr fontId="1" type="noConversion"/>
  </si>
  <si>
    <t>個人成績</t>
    <phoneticPr fontId="1" type="noConversion"/>
  </si>
  <si>
    <t>班級平均</t>
    <phoneticPr fontId="1" type="noConversion"/>
  </si>
  <si>
    <t>二年三班  第一次段考成績單</t>
    <phoneticPr fontId="1" type="noConversion"/>
  </si>
  <si>
    <t>二年三班  第一次段考成績單　</t>
    <phoneticPr fontId="1" type="noConversion"/>
  </si>
  <si>
    <t>二年三班</t>
    <phoneticPr fontId="1" type="noConversion"/>
  </si>
  <si>
    <t>成績評等</t>
    <phoneticPr fontId="1" type="noConversion"/>
  </si>
  <si>
    <t>郝璦婉</t>
    <phoneticPr fontId="1" type="noConversion"/>
  </si>
  <si>
    <t>成績評等：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</si>
</sst>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_ "/>
  </numFmts>
  <fonts count="15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華康儷中黑(P)"/>
      <family val="1"/>
      <charset val="136"/>
    </font>
    <font>
      <sz val="12"/>
      <name val="華康中黑體(P)"/>
      <family val="2"/>
      <charset val="136"/>
    </font>
    <font>
      <b/>
      <sz val="12"/>
      <name val="Times New Roman"/>
      <family val="1"/>
    </font>
    <font>
      <b/>
      <sz val="12"/>
      <name val="華康中黑體(P)"/>
      <family val="2"/>
      <charset val="136"/>
    </font>
    <font>
      <b/>
      <sz val="12"/>
      <color indexed="20"/>
      <name val="華康中黑體(P)"/>
      <family val="2"/>
      <charset val="136"/>
    </font>
    <font>
      <b/>
      <sz val="18"/>
      <color indexed="20"/>
      <name val="華康儷中黑(P)"/>
      <family val="1"/>
      <charset val="136"/>
    </font>
    <font>
      <sz val="12"/>
      <color indexed="20"/>
      <name val="華康中黑體(P)"/>
      <family val="2"/>
      <charset val="136"/>
    </font>
    <font>
      <b/>
      <sz val="16"/>
      <color indexed="20"/>
      <name val="華康儷中黑(P)"/>
      <family val="1"/>
      <charset val="136"/>
    </font>
    <font>
      <b/>
      <sz val="16"/>
      <color indexed="20"/>
      <name val="Times New Roman"/>
      <family val="1"/>
    </font>
    <font>
      <sz val="12"/>
      <name val="Times New Roman"/>
      <family val="1"/>
    </font>
    <font>
      <sz val="12"/>
      <color indexed="20"/>
      <name val="Times New Roman"/>
      <family val="1"/>
    </font>
    <font>
      <b/>
      <sz val="11"/>
      <color indexed="20"/>
      <name val="華康中黑體(P)"/>
      <family val="2"/>
      <charset val="136"/>
    </font>
    <font>
      <sz val="11"/>
      <color indexed="2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22"/>
      </patternFill>
    </fill>
    <fill>
      <patternFill patternType="solid">
        <fgColor indexed="9"/>
        <bgColor indexed="64"/>
      </patternFill>
    </fill>
    <fill>
      <patternFill patternType="mediumGray">
        <fgColor indexed="9"/>
        <bgColor indexed="22"/>
      </patternFill>
    </fill>
    <fill>
      <patternFill patternType="mediumGray">
        <fgColor indexed="9"/>
        <bgColor indexed="31"/>
      </patternFill>
    </fill>
  </fills>
  <borders count="1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20"/>
      </left>
      <right style="thin">
        <color indexed="20"/>
      </right>
      <top style="medium">
        <color indexed="20"/>
      </top>
      <bottom style="thin">
        <color indexed="20"/>
      </bottom>
      <diagonal/>
    </border>
    <border>
      <left style="thin">
        <color indexed="55"/>
      </left>
      <right/>
      <top/>
      <bottom/>
      <diagonal/>
    </border>
    <border>
      <left style="thin">
        <color indexed="20"/>
      </left>
      <right style="thin">
        <color indexed="20"/>
      </right>
      <top style="thin">
        <color indexed="20"/>
      </top>
      <bottom style="medium">
        <color indexed="20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20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6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11" fillId="0" borderId="0" xfId="0" applyFont="1" applyFill="1">
      <alignment vertical="center"/>
    </xf>
    <xf numFmtId="0" fontId="11" fillId="3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shrinkToFit="1"/>
    </xf>
    <xf numFmtId="176" fontId="11" fillId="3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shrinkToFit="1"/>
    </xf>
    <xf numFmtId="0" fontId="11" fillId="3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shrinkToFit="1"/>
    </xf>
    <xf numFmtId="176" fontId="11" fillId="3" borderId="0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0" fillId="0" borderId="8" xfId="0" applyBorder="1">
      <alignment vertical="center"/>
    </xf>
    <xf numFmtId="0" fontId="0" fillId="0" borderId="0" xfId="0" applyBorder="1">
      <alignment vertical="center"/>
    </xf>
    <xf numFmtId="14" fontId="14" fillId="0" borderId="0" xfId="0" applyNumberFormat="1" applyFont="1" applyFill="1" applyBorder="1" applyAlignment="1">
      <alignment vertical="center"/>
    </xf>
    <xf numFmtId="0" fontId="11" fillId="0" borderId="9" xfId="0" applyNumberFormat="1" applyFont="1" applyFill="1" applyBorder="1" applyAlignment="1">
      <alignment horizontal="center" vertical="center" shrinkToFit="1"/>
    </xf>
    <xf numFmtId="177" fontId="4" fillId="0" borderId="1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left" vertical="center"/>
    </xf>
    <xf numFmtId="0" fontId="3" fillId="4" borderId="11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vertical="center" shrinkToFit="1"/>
    </xf>
    <xf numFmtId="0" fontId="11" fillId="3" borderId="7" xfId="0" applyFont="1" applyFill="1" applyBorder="1" applyAlignment="1">
      <alignment vertical="center"/>
    </xf>
    <xf numFmtId="0" fontId="11" fillId="3" borderId="4" xfId="0" applyFont="1" applyFill="1" applyBorder="1" applyAlignment="1">
      <alignment vertical="center" shrinkToFit="1"/>
    </xf>
    <xf numFmtId="0" fontId="11" fillId="3" borderId="4" xfId="0" applyFont="1" applyFill="1" applyBorder="1" applyAlignment="1">
      <alignment vertical="center"/>
    </xf>
    <xf numFmtId="0" fontId="11" fillId="3" borderId="9" xfId="0" applyFont="1" applyFill="1" applyBorder="1" applyAlignment="1">
      <alignment vertical="center"/>
    </xf>
    <xf numFmtId="0" fontId="8" fillId="5" borderId="4" xfId="0" applyFont="1" applyFill="1" applyBorder="1" applyAlignment="1">
      <alignment horizontal="center" vertical="center" shrinkToFit="1"/>
    </xf>
    <xf numFmtId="0" fontId="12" fillId="5" borderId="4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 shrinkToFit="1"/>
    </xf>
    <xf numFmtId="0" fontId="12" fillId="5" borderId="9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right" vertical="center"/>
    </xf>
    <xf numFmtId="14" fontId="14" fillId="0" borderId="12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14" fontId="14" fillId="0" borderId="10" xfId="0" applyNumberFormat="1" applyFont="1" applyFill="1" applyBorder="1" applyAlignment="1">
      <alignment horizontal="left" vertical="center"/>
    </xf>
    <xf numFmtId="0" fontId="13" fillId="0" borderId="10" xfId="0" applyFont="1" applyFill="1" applyBorder="1" applyAlignment="1">
      <alignment horizontal="right" vertical="center"/>
    </xf>
  </cellXfs>
  <cellStyles count="1">
    <cellStyle name="一般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</xdr:colOff>
      <xdr:row>0</xdr:row>
      <xdr:rowOff>45720</xdr:rowOff>
    </xdr:from>
    <xdr:to>
      <xdr:col>10</xdr:col>
      <xdr:colOff>601980</xdr:colOff>
      <xdr:row>0</xdr:row>
      <xdr:rowOff>373380</xdr:rowOff>
    </xdr:to>
    <xdr:pic>
      <xdr:nvPicPr>
        <xdr:cNvPr id="1034" name="Picture 10" descr="BS00559_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0140" y="45720"/>
          <a:ext cx="548640" cy="327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A10" workbookViewId="0">
      <selection activeCell="C24" sqref="C24:G24"/>
    </sheetView>
  </sheetViews>
  <sheetFormatPr defaultRowHeight="15.6"/>
  <cols>
    <col min="1" max="2" width="8.21875" style="31" customWidth="1"/>
    <col min="3" max="7" width="6.109375" style="31" customWidth="1"/>
    <col min="8" max="8" width="8.88671875" style="31"/>
    <col min="9" max="9" width="9.44140625" style="31" customWidth="1"/>
    <col min="10" max="10" width="5.77734375" style="17" customWidth="1"/>
    <col min="11" max="11" width="9.44140625" style="17" customWidth="1"/>
    <col min="12" max="13" width="8.88671875" style="17"/>
    <col min="14" max="14" width="10.44140625" style="17" bestFit="1" customWidth="1"/>
    <col min="15" max="16384" width="8.88671875" style="17"/>
  </cols>
  <sheetData>
    <row r="1" spans="1:11" ht="30.6" customHeight="1">
      <c r="A1" s="41" t="s">
        <v>46</v>
      </c>
      <c r="B1" s="42"/>
      <c r="C1" s="42"/>
      <c r="D1" s="42"/>
      <c r="E1" s="42"/>
      <c r="F1" s="42"/>
      <c r="G1" s="42"/>
      <c r="H1" s="42"/>
      <c r="I1" s="42"/>
      <c r="J1" s="42"/>
      <c r="K1" s="43"/>
    </row>
    <row r="2" spans="1:11" ht="17.399999999999999" customHeight="1">
      <c r="A2" s="32"/>
      <c r="B2" s="33"/>
      <c r="C2" s="33"/>
      <c r="D2" s="33"/>
      <c r="E2" s="33"/>
      <c r="F2" s="33"/>
      <c r="G2" s="33"/>
      <c r="H2" s="56" t="s">
        <v>30</v>
      </c>
      <c r="I2" s="56"/>
      <c r="J2" s="57">
        <f ca="1">TODAY()</f>
        <v>41334</v>
      </c>
      <c r="K2" s="57"/>
    </row>
    <row r="3" spans="1:11" ht="19.2" customHeight="1">
      <c r="A3" s="16" t="s">
        <v>5</v>
      </c>
      <c r="B3" s="16" t="s">
        <v>6</v>
      </c>
      <c r="C3" s="16" t="s">
        <v>7</v>
      </c>
      <c r="D3" s="16" t="s">
        <v>8</v>
      </c>
      <c r="E3" s="16" t="s">
        <v>9</v>
      </c>
      <c r="F3" s="16" t="s">
        <v>10</v>
      </c>
      <c r="G3" s="16" t="s">
        <v>11</v>
      </c>
      <c r="H3" s="16" t="s">
        <v>12</v>
      </c>
      <c r="I3" s="16" t="s">
        <v>13</v>
      </c>
      <c r="J3" s="16" t="s">
        <v>14</v>
      </c>
      <c r="K3" s="16" t="s">
        <v>48</v>
      </c>
    </row>
    <row r="4" spans="1:11" ht="19.2" customHeight="1">
      <c r="A4" s="18">
        <v>13101</v>
      </c>
      <c r="B4" s="10" t="s">
        <v>15</v>
      </c>
      <c r="C4" s="19">
        <v>93</v>
      </c>
      <c r="D4" s="19">
        <v>88</v>
      </c>
      <c r="E4" s="19">
        <v>98</v>
      </c>
      <c r="F4" s="19">
        <v>90</v>
      </c>
      <c r="G4" s="19">
        <v>96</v>
      </c>
      <c r="H4" s="20">
        <f>C4+D4+E4+F4+G4</f>
        <v>465</v>
      </c>
      <c r="I4" s="21">
        <f>H4/5</f>
        <v>93</v>
      </c>
      <c r="J4" s="18">
        <f>RANK(I4,$I$4:$I$18)</f>
        <v>1</v>
      </c>
      <c r="K4" s="20" t="str">
        <f>IF(I4&gt;=85,"優異",IF(I4&gt;=70,"中等","不佳"))</f>
        <v>優異</v>
      </c>
    </row>
    <row r="5" spans="1:11" ht="19.2" customHeight="1">
      <c r="A5" s="18">
        <v>13102</v>
      </c>
      <c r="B5" s="11" t="s">
        <v>16</v>
      </c>
      <c r="C5" s="22">
        <v>56</v>
      </c>
      <c r="D5" s="22">
        <v>86</v>
      </c>
      <c r="E5" s="22">
        <v>55</v>
      </c>
      <c r="F5" s="22">
        <v>66</v>
      </c>
      <c r="G5" s="22">
        <v>98</v>
      </c>
      <c r="H5" s="20">
        <f t="shared" ref="H5:H18" si="0">C5+D5+E5+F5+G5</f>
        <v>361</v>
      </c>
      <c r="I5" s="21">
        <f t="shared" ref="I5:I18" si="1">H5/5</f>
        <v>72.2</v>
      </c>
      <c r="J5" s="18">
        <f t="shared" ref="J5:J18" si="2">RANK(I5,$I$4:$I$18)</f>
        <v>11</v>
      </c>
      <c r="K5" s="20" t="str">
        <f t="shared" ref="K5:K18" si="3">IF(I5&gt;=85,"優異",IF(I5&gt;=70,"中等","不佳"))</f>
        <v>中等</v>
      </c>
    </row>
    <row r="6" spans="1:11" ht="19.2" customHeight="1">
      <c r="A6" s="18">
        <v>13103</v>
      </c>
      <c r="B6" s="11" t="s">
        <v>17</v>
      </c>
      <c r="C6" s="22">
        <v>80</v>
      </c>
      <c r="D6" s="22">
        <v>88</v>
      </c>
      <c r="E6" s="22">
        <v>80</v>
      </c>
      <c r="F6" s="22">
        <v>95</v>
      </c>
      <c r="G6" s="22">
        <v>92</v>
      </c>
      <c r="H6" s="20">
        <f t="shared" si="0"/>
        <v>435</v>
      </c>
      <c r="I6" s="21">
        <f t="shared" si="1"/>
        <v>87</v>
      </c>
      <c r="J6" s="18">
        <f t="shared" si="2"/>
        <v>2</v>
      </c>
      <c r="K6" s="20" t="str">
        <f t="shared" si="3"/>
        <v>優異</v>
      </c>
    </row>
    <row r="7" spans="1:11" ht="19.2" customHeight="1">
      <c r="A7" s="18">
        <v>13104</v>
      </c>
      <c r="B7" s="11" t="s">
        <v>18</v>
      </c>
      <c r="C7" s="22">
        <v>65</v>
      </c>
      <c r="D7" s="22">
        <v>80</v>
      </c>
      <c r="E7" s="22">
        <v>60</v>
      </c>
      <c r="F7" s="22">
        <v>66</v>
      </c>
      <c r="G7" s="22">
        <v>88</v>
      </c>
      <c r="H7" s="20">
        <f t="shared" si="0"/>
        <v>359</v>
      </c>
      <c r="I7" s="21">
        <f t="shared" si="1"/>
        <v>71.8</v>
      </c>
      <c r="J7" s="18">
        <f t="shared" si="2"/>
        <v>12</v>
      </c>
      <c r="K7" s="20" t="str">
        <f t="shared" si="3"/>
        <v>中等</v>
      </c>
    </row>
    <row r="8" spans="1:11" ht="19.2" customHeight="1">
      <c r="A8" s="18">
        <v>13105</v>
      </c>
      <c r="B8" s="11" t="s">
        <v>19</v>
      </c>
      <c r="C8" s="22">
        <v>88</v>
      </c>
      <c r="D8" s="22">
        <v>82</v>
      </c>
      <c r="E8" s="22">
        <v>86</v>
      </c>
      <c r="F8" s="22">
        <v>81</v>
      </c>
      <c r="G8" s="22">
        <v>94</v>
      </c>
      <c r="H8" s="20">
        <f t="shared" si="0"/>
        <v>431</v>
      </c>
      <c r="I8" s="21">
        <f t="shared" si="1"/>
        <v>86.2</v>
      </c>
      <c r="J8" s="18">
        <f t="shared" si="2"/>
        <v>3</v>
      </c>
      <c r="K8" s="20" t="str">
        <f t="shared" si="3"/>
        <v>優異</v>
      </c>
    </row>
    <row r="9" spans="1:11" ht="19.2" customHeight="1">
      <c r="A9" s="18">
        <v>13106</v>
      </c>
      <c r="B9" s="11" t="s">
        <v>20</v>
      </c>
      <c r="C9" s="22">
        <v>88</v>
      </c>
      <c r="D9" s="22">
        <v>63</v>
      </c>
      <c r="E9" s="22">
        <v>77</v>
      </c>
      <c r="F9" s="22">
        <v>86</v>
      </c>
      <c r="G9" s="22">
        <v>92</v>
      </c>
      <c r="H9" s="20">
        <f t="shared" si="0"/>
        <v>406</v>
      </c>
      <c r="I9" s="21">
        <f t="shared" si="1"/>
        <v>81.2</v>
      </c>
      <c r="J9" s="18">
        <f t="shared" si="2"/>
        <v>5</v>
      </c>
      <c r="K9" s="20" t="str">
        <f t="shared" si="3"/>
        <v>中等</v>
      </c>
    </row>
    <row r="10" spans="1:11" ht="19.2" customHeight="1">
      <c r="A10" s="18">
        <v>13107</v>
      </c>
      <c r="B10" s="11" t="s">
        <v>21</v>
      </c>
      <c r="C10" s="22">
        <v>80</v>
      </c>
      <c r="D10" s="22">
        <v>70</v>
      </c>
      <c r="E10" s="22">
        <v>78</v>
      </c>
      <c r="F10" s="22">
        <v>86</v>
      </c>
      <c r="G10" s="22">
        <v>86</v>
      </c>
      <c r="H10" s="20">
        <f t="shared" si="0"/>
        <v>400</v>
      </c>
      <c r="I10" s="21">
        <f t="shared" si="1"/>
        <v>80</v>
      </c>
      <c r="J10" s="18">
        <f t="shared" si="2"/>
        <v>6</v>
      </c>
      <c r="K10" s="20" t="str">
        <f t="shared" si="3"/>
        <v>中等</v>
      </c>
    </row>
    <row r="11" spans="1:11" ht="19.2" customHeight="1">
      <c r="A11" s="18">
        <v>13108</v>
      </c>
      <c r="B11" s="11" t="s">
        <v>22</v>
      </c>
      <c r="C11" s="22">
        <v>78</v>
      </c>
      <c r="D11" s="22">
        <v>58</v>
      </c>
      <c r="E11" s="22">
        <v>73</v>
      </c>
      <c r="F11" s="22">
        <v>78</v>
      </c>
      <c r="G11" s="22">
        <v>85</v>
      </c>
      <c r="H11" s="20">
        <f t="shared" si="0"/>
        <v>372</v>
      </c>
      <c r="I11" s="21">
        <f t="shared" si="1"/>
        <v>74.400000000000006</v>
      </c>
      <c r="J11" s="18">
        <f t="shared" si="2"/>
        <v>9</v>
      </c>
      <c r="K11" s="20" t="str">
        <f t="shared" si="3"/>
        <v>中等</v>
      </c>
    </row>
    <row r="12" spans="1:11" ht="19.2" customHeight="1">
      <c r="A12" s="18">
        <v>13109</v>
      </c>
      <c r="B12" s="11" t="s">
        <v>23</v>
      </c>
      <c r="C12" s="22">
        <v>85</v>
      </c>
      <c r="D12" s="22">
        <v>72</v>
      </c>
      <c r="E12" s="22">
        <v>88</v>
      </c>
      <c r="F12" s="22">
        <v>80</v>
      </c>
      <c r="G12" s="22">
        <v>93</v>
      </c>
      <c r="H12" s="20">
        <f t="shared" si="0"/>
        <v>418</v>
      </c>
      <c r="I12" s="21">
        <f t="shared" si="1"/>
        <v>83.6</v>
      </c>
      <c r="J12" s="18">
        <f t="shared" si="2"/>
        <v>4</v>
      </c>
      <c r="K12" s="20" t="str">
        <f t="shared" si="3"/>
        <v>中等</v>
      </c>
    </row>
    <row r="13" spans="1:11" ht="19.2" customHeight="1">
      <c r="A13" s="18">
        <v>13110</v>
      </c>
      <c r="B13" s="11" t="s">
        <v>24</v>
      </c>
      <c r="C13" s="22">
        <v>75</v>
      </c>
      <c r="D13" s="22">
        <v>60</v>
      </c>
      <c r="E13" s="22">
        <v>60</v>
      </c>
      <c r="F13" s="22">
        <v>71</v>
      </c>
      <c r="G13" s="22">
        <v>43</v>
      </c>
      <c r="H13" s="20">
        <f t="shared" si="0"/>
        <v>309</v>
      </c>
      <c r="I13" s="21">
        <f t="shared" si="1"/>
        <v>61.8</v>
      </c>
      <c r="J13" s="18">
        <f t="shared" si="2"/>
        <v>14</v>
      </c>
      <c r="K13" s="20" t="str">
        <f t="shared" si="3"/>
        <v>不佳</v>
      </c>
    </row>
    <row r="14" spans="1:11" ht="19.2" customHeight="1">
      <c r="A14" s="18">
        <v>13111</v>
      </c>
      <c r="B14" s="11" t="s">
        <v>25</v>
      </c>
      <c r="C14" s="22">
        <v>82</v>
      </c>
      <c r="D14" s="22">
        <v>70</v>
      </c>
      <c r="E14" s="22">
        <v>62</v>
      </c>
      <c r="F14" s="22">
        <v>83</v>
      </c>
      <c r="G14" s="22">
        <v>82</v>
      </c>
      <c r="H14" s="20">
        <f t="shared" si="0"/>
        <v>379</v>
      </c>
      <c r="I14" s="21">
        <f t="shared" si="1"/>
        <v>75.8</v>
      </c>
      <c r="J14" s="18">
        <f t="shared" si="2"/>
        <v>8</v>
      </c>
      <c r="K14" s="20" t="str">
        <f t="shared" si="3"/>
        <v>中等</v>
      </c>
    </row>
    <row r="15" spans="1:11" ht="19.2" customHeight="1">
      <c r="A15" s="18">
        <v>13112</v>
      </c>
      <c r="B15" s="11" t="s">
        <v>49</v>
      </c>
      <c r="C15" s="22">
        <v>68</v>
      </c>
      <c r="D15" s="22">
        <v>49</v>
      </c>
      <c r="E15" s="22">
        <v>43</v>
      </c>
      <c r="F15" s="22">
        <v>52</v>
      </c>
      <c r="G15" s="22">
        <v>58</v>
      </c>
      <c r="H15" s="20">
        <f t="shared" si="0"/>
        <v>270</v>
      </c>
      <c r="I15" s="21">
        <f t="shared" si="1"/>
        <v>54</v>
      </c>
      <c r="J15" s="18">
        <f t="shared" si="2"/>
        <v>15</v>
      </c>
      <c r="K15" s="20" t="str">
        <f t="shared" si="3"/>
        <v>不佳</v>
      </c>
    </row>
    <row r="16" spans="1:11" ht="19.2" customHeight="1">
      <c r="A16" s="18">
        <v>13113</v>
      </c>
      <c r="B16" s="11" t="s">
        <v>26</v>
      </c>
      <c r="C16" s="22">
        <v>78</v>
      </c>
      <c r="D16" s="22">
        <v>58</v>
      </c>
      <c r="E16" s="22">
        <v>65</v>
      </c>
      <c r="F16" s="22">
        <v>49</v>
      </c>
      <c r="G16" s="22">
        <v>82</v>
      </c>
      <c r="H16" s="20">
        <f t="shared" si="0"/>
        <v>332</v>
      </c>
      <c r="I16" s="21">
        <f t="shared" si="1"/>
        <v>66.400000000000006</v>
      </c>
      <c r="J16" s="18">
        <f t="shared" si="2"/>
        <v>13</v>
      </c>
      <c r="K16" s="20" t="str">
        <f t="shared" si="3"/>
        <v>不佳</v>
      </c>
    </row>
    <row r="17" spans="1:11" ht="19.2" customHeight="1">
      <c r="A17" s="18">
        <v>13114</v>
      </c>
      <c r="B17" s="11" t="s">
        <v>27</v>
      </c>
      <c r="C17" s="22">
        <v>89</v>
      </c>
      <c r="D17" s="22">
        <v>81</v>
      </c>
      <c r="E17" s="22">
        <v>49</v>
      </c>
      <c r="F17" s="22">
        <v>84</v>
      </c>
      <c r="G17" s="22">
        <v>90</v>
      </c>
      <c r="H17" s="20">
        <f t="shared" si="0"/>
        <v>393</v>
      </c>
      <c r="I17" s="21">
        <f t="shared" si="1"/>
        <v>78.599999999999994</v>
      </c>
      <c r="J17" s="18">
        <f t="shared" si="2"/>
        <v>7</v>
      </c>
      <c r="K17" s="20" t="str">
        <f t="shared" si="3"/>
        <v>中等</v>
      </c>
    </row>
    <row r="18" spans="1:11" ht="19.2" customHeight="1">
      <c r="A18" s="18">
        <v>13115</v>
      </c>
      <c r="B18" s="11" t="s">
        <v>28</v>
      </c>
      <c r="C18" s="22">
        <v>83</v>
      </c>
      <c r="D18" s="22">
        <v>64</v>
      </c>
      <c r="E18" s="22">
        <v>72</v>
      </c>
      <c r="F18" s="22">
        <v>59</v>
      </c>
      <c r="G18" s="22">
        <v>90</v>
      </c>
      <c r="H18" s="20">
        <f t="shared" si="0"/>
        <v>368</v>
      </c>
      <c r="I18" s="21">
        <f t="shared" si="1"/>
        <v>73.599999999999994</v>
      </c>
      <c r="J18" s="18">
        <f t="shared" si="2"/>
        <v>10</v>
      </c>
      <c r="K18" s="20" t="str">
        <f t="shared" si="3"/>
        <v>中等</v>
      </c>
    </row>
    <row r="19" spans="1:11" ht="16.2" thickBot="1">
      <c r="A19" s="24"/>
      <c r="B19" s="25"/>
      <c r="C19" s="26"/>
      <c r="D19" s="26"/>
      <c r="E19" s="26"/>
      <c r="F19" s="26"/>
      <c r="G19" s="26"/>
      <c r="H19" s="26"/>
      <c r="I19" s="27"/>
      <c r="J19" s="24"/>
      <c r="K19" s="26"/>
    </row>
    <row r="20" spans="1:11">
      <c r="A20" s="53" t="s">
        <v>29</v>
      </c>
      <c r="B20" s="54"/>
      <c r="C20" s="28">
        <f>COUNT(C4:C18)</f>
        <v>15</v>
      </c>
      <c r="D20" s="28">
        <f>COUNT(D4:D18)</f>
        <v>15</v>
      </c>
      <c r="E20" s="28">
        <f>COUNT(E4:E18)</f>
        <v>15</v>
      </c>
      <c r="F20" s="28">
        <f>COUNT(F4:F18)</f>
        <v>15</v>
      </c>
      <c r="G20" s="28">
        <f>COUNT(G4:G18)</f>
        <v>15</v>
      </c>
      <c r="H20" s="44" t="s">
        <v>0</v>
      </c>
      <c r="I20" s="45"/>
      <c r="J20" s="45"/>
      <c r="K20" s="45"/>
    </row>
    <row r="21" spans="1:11">
      <c r="A21" s="55" t="s">
        <v>1</v>
      </c>
      <c r="B21" s="50"/>
      <c r="C21" s="23">
        <f>COUNTIF(C4:C18,"&lt;60")</f>
        <v>1</v>
      </c>
      <c r="D21" s="23">
        <f>COUNTIF(D4:D18,"&lt;60")</f>
        <v>3</v>
      </c>
      <c r="E21" s="23">
        <f>COUNTIF(E4:E18,"&lt;60")</f>
        <v>3</v>
      </c>
      <c r="F21" s="23">
        <f>COUNTIF(F4:F18,"&lt;60")</f>
        <v>3</v>
      </c>
      <c r="G21" s="23">
        <f>COUNTIF(G4:G18,"&lt;60")</f>
        <v>2</v>
      </c>
      <c r="H21" s="46"/>
      <c r="I21" s="47"/>
      <c r="J21" s="47"/>
      <c r="K21" s="47"/>
    </row>
    <row r="22" spans="1:11">
      <c r="A22" s="49" t="s">
        <v>2</v>
      </c>
      <c r="B22" s="50"/>
      <c r="C22" s="23">
        <f>MAX(C4:C18)</f>
        <v>93</v>
      </c>
      <c r="D22" s="23">
        <f>MAX(D4:D18)</f>
        <v>88</v>
      </c>
      <c r="E22" s="23">
        <f>MAX(E4:E18)</f>
        <v>98</v>
      </c>
      <c r="F22" s="23">
        <f>MAX(F4:F18)</f>
        <v>95</v>
      </c>
      <c r="G22" s="23">
        <f>MAX(G4:G18)</f>
        <v>98</v>
      </c>
      <c r="H22" s="47"/>
      <c r="I22" s="47"/>
      <c r="J22" s="47"/>
      <c r="K22" s="47"/>
    </row>
    <row r="23" spans="1:11">
      <c r="A23" s="49" t="s">
        <v>3</v>
      </c>
      <c r="B23" s="50"/>
      <c r="C23" s="23">
        <f>MIN(C4:C18)</f>
        <v>56</v>
      </c>
      <c r="D23" s="23">
        <f>MIN(D4:D18)</f>
        <v>49</v>
      </c>
      <c r="E23" s="23">
        <f>MIN(E4:E18)</f>
        <v>43</v>
      </c>
      <c r="F23" s="23">
        <f>MIN(F4:F18)</f>
        <v>49</v>
      </c>
      <c r="G23" s="23">
        <f>MIN(G4:G18)</f>
        <v>43</v>
      </c>
      <c r="H23" s="47"/>
      <c r="I23" s="47"/>
      <c r="J23" s="47"/>
      <c r="K23" s="47"/>
    </row>
    <row r="24" spans="1:11" ht="16.2" thickBot="1">
      <c r="A24" s="51" t="s">
        <v>4</v>
      </c>
      <c r="B24" s="52"/>
      <c r="C24" s="37">
        <f>ROUND(AVERAGE(C4:C18),0)</f>
        <v>79</v>
      </c>
      <c r="D24" s="37">
        <f>ROUND(AVERAGE(D4:D18),0)</f>
        <v>71</v>
      </c>
      <c r="E24" s="37">
        <f>ROUND(AVERAGE(E4:E18),0)</f>
        <v>70</v>
      </c>
      <c r="F24" s="37">
        <f>ROUND(AVERAGE(F4:F18),0)</f>
        <v>75</v>
      </c>
      <c r="G24" s="37">
        <f>ROUND(AVERAGE(G4:G18),0)</f>
        <v>85</v>
      </c>
      <c r="H24" s="48"/>
      <c r="I24" s="48"/>
      <c r="J24" s="48"/>
      <c r="K24" s="48"/>
    </row>
    <row r="25" spans="1:11">
      <c r="A25" s="29"/>
      <c r="B25" s="30"/>
      <c r="C25" s="29"/>
      <c r="D25" s="29"/>
      <c r="E25" s="29"/>
      <c r="F25" s="29"/>
      <c r="G25" s="29"/>
      <c r="H25" s="29"/>
    </row>
    <row r="26" spans="1:11">
      <c r="A26" s="29"/>
      <c r="B26" s="30"/>
      <c r="C26" s="29"/>
      <c r="D26" s="29"/>
      <c r="E26" s="29"/>
      <c r="F26" s="29"/>
      <c r="G26" s="29"/>
      <c r="H26" s="29"/>
    </row>
    <row r="27" spans="1:11">
      <c r="A27" s="29"/>
      <c r="B27" s="30"/>
      <c r="C27" s="29"/>
      <c r="D27" s="29"/>
      <c r="E27" s="29"/>
      <c r="F27" s="29"/>
      <c r="G27" s="29"/>
      <c r="H27" s="29"/>
    </row>
  </sheetData>
  <mergeCells count="9">
    <mergeCell ref="A1:K1"/>
    <mergeCell ref="H20:K24"/>
    <mergeCell ref="A22:B22"/>
    <mergeCell ref="A24:B24"/>
    <mergeCell ref="A20:B20"/>
    <mergeCell ref="A23:B23"/>
    <mergeCell ref="A21:B21"/>
    <mergeCell ref="H2:I2"/>
    <mergeCell ref="J2:K2"/>
  </mergeCells>
  <phoneticPr fontId="1" type="noConversion"/>
  <conditionalFormatting sqref="C4:G18">
    <cfRule type="cellIs" dxfId="0" priority="1" stopIfTrue="1" operator="lessThan">
      <formula>60</formula>
    </cfRule>
  </conditionalFormatting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D3" sqref="D3"/>
    </sheetView>
  </sheetViews>
  <sheetFormatPr defaultRowHeight="16.2"/>
  <cols>
    <col min="1" max="1" width="10.44140625" customWidth="1"/>
    <col min="2" max="5" width="7.77734375" customWidth="1"/>
    <col min="6" max="6" width="8.33203125" customWidth="1"/>
    <col min="7" max="9" width="7.77734375" customWidth="1"/>
  </cols>
  <sheetData>
    <row r="1" spans="1:11" ht="31.2" customHeight="1">
      <c r="A1" s="58" t="s">
        <v>45</v>
      </c>
      <c r="B1" s="58"/>
      <c r="C1" s="58"/>
      <c r="D1" s="58"/>
      <c r="E1" s="58"/>
      <c r="F1" s="58"/>
      <c r="G1" s="58"/>
      <c r="H1" s="58"/>
      <c r="I1" s="58"/>
    </row>
    <row r="2" spans="1:11" s="17" customFormat="1" ht="17.399999999999999" customHeight="1">
      <c r="A2" s="32"/>
      <c r="B2" s="33"/>
      <c r="C2" s="33"/>
      <c r="D2" s="33"/>
      <c r="E2" s="33"/>
      <c r="F2" s="60" t="s">
        <v>30</v>
      </c>
      <c r="G2" s="60"/>
      <c r="H2" s="59">
        <f ca="1">TODAY()</f>
        <v>41334</v>
      </c>
      <c r="I2" s="59"/>
      <c r="J2" s="36"/>
      <c r="K2" s="36"/>
    </row>
    <row r="3" spans="1:11" ht="18.600000000000001" customHeight="1">
      <c r="A3" s="12" t="s">
        <v>31</v>
      </c>
      <c r="B3" s="13" t="s">
        <v>47</v>
      </c>
      <c r="C3" s="14"/>
      <c r="D3" s="13"/>
      <c r="E3" s="13" t="s">
        <v>32</v>
      </c>
      <c r="F3" s="39">
        <v>13112</v>
      </c>
      <c r="G3" s="39"/>
      <c r="H3" s="39" t="s">
        <v>33</v>
      </c>
      <c r="I3" s="40" t="str">
        <f>VLOOKUP($F$3,成績總表!$A$4:$K$18,2)</f>
        <v>郝璦婉</v>
      </c>
      <c r="J3" s="34"/>
      <c r="K3" s="35"/>
    </row>
    <row r="4" spans="1:11" ht="25.2" customHeight="1">
      <c r="A4" s="3" t="s">
        <v>34</v>
      </c>
      <c r="B4" s="3" t="s">
        <v>35</v>
      </c>
      <c r="C4" s="3" t="s">
        <v>36</v>
      </c>
      <c r="D4" s="3" t="s">
        <v>37</v>
      </c>
      <c r="E4" s="3" t="s">
        <v>38</v>
      </c>
      <c r="F4" s="3" t="s">
        <v>39</v>
      </c>
      <c r="G4" s="3" t="s">
        <v>40</v>
      </c>
      <c r="H4" s="3" t="s">
        <v>41</v>
      </c>
      <c r="I4" s="3" t="s">
        <v>42</v>
      </c>
    </row>
    <row r="5" spans="1:11" ht="25.2" customHeight="1">
      <c r="A5" s="15" t="s">
        <v>43</v>
      </c>
      <c r="B5" s="4">
        <f>VLOOKUP($F$3,成績總表!$A$4:$K$18,3)</f>
        <v>68</v>
      </c>
      <c r="C5" s="4">
        <f>VLOOKUP($F$3,成績總表!$A$4:$K$18,4)</f>
        <v>49</v>
      </c>
      <c r="D5" s="4">
        <f>VLOOKUP($F$3,成績總表!$A$4:$K$18,5)</f>
        <v>43</v>
      </c>
      <c r="E5" s="4">
        <f>VLOOKUP($F$3,成績總表!$A$4:$K$18,6)</f>
        <v>52</v>
      </c>
      <c r="F5" s="4">
        <f>VLOOKUP($F$3,成績總表!$A$4:$K$18,7)</f>
        <v>58</v>
      </c>
      <c r="G5" s="4">
        <f>VLOOKUP($F$3,成績總表!$A$4:$K$18,8)</f>
        <v>270</v>
      </c>
      <c r="H5" s="4">
        <f>VLOOKUP($F$3,成績總表!$A$4:$K$18,9)</f>
        <v>54</v>
      </c>
      <c r="I5" s="4">
        <f>VLOOKUP($F$3,成績總表!$A$4:$K$18,10)</f>
        <v>15</v>
      </c>
    </row>
    <row r="6" spans="1:11" ht="25.2" customHeight="1">
      <c r="A6" s="15" t="s">
        <v>44</v>
      </c>
      <c r="B6" s="38">
        <v>79</v>
      </c>
      <c r="C6" s="38">
        <v>71</v>
      </c>
      <c r="D6" s="38">
        <v>70</v>
      </c>
      <c r="E6" s="38">
        <v>75</v>
      </c>
      <c r="F6" s="38">
        <v>85</v>
      </c>
      <c r="G6" s="5"/>
      <c r="H6" s="6"/>
      <c r="I6" s="6"/>
    </row>
    <row r="7" spans="1:11" ht="23.4" customHeight="1">
      <c r="B7" s="7"/>
      <c r="C7" s="8"/>
      <c r="D7" s="8"/>
      <c r="E7" s="2"/>
      <c r="F7" s="8"/>
      <c r="G7" s="9" t="s">
        <v>50</v>
      </c>
      <c r="H7" s="8" t="str">
        <f>VLOOKUP($F$3,成績總表!$A$4:$K$18,11)</f>
        <v>不佳</v>
      </c>
      <c r="I7" s="1"/>
    </row>
    <row r="8" spans="1:11" ht="25.2" customHeight="1"/>
  </sheetData>
  <mergeCells count="3">
    <mergeCell ref="A1:I1"/>
    <mergeCell ref="H2:I2"/>
    <mergeCell ref="F2:G2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成績總表</vt:lpstr>
      <vt:lpstr>個人成績查詢</vt:lpstr>
    </vt:vector>
  </TitlesOfParts>
  <Company>fisp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fisp</dc:creator>
  <cp:lastModifiedBy>ChiWen</cp:lastModifiedBy>
  <cp:lastPrinted>2011-10-08T02:36:40Z</cp:lastPrinted>
  <dcterms:created xsi:type="dcterms:W3CDTF">2003-10-17T06:32:42Z</dcterms:created>
  <dcterms:modified xsi:type="dcterms:W3CDTF">2013-03-01T13:00:44Z</dcterms:modified>
</cp:coreProperties>
</file>